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00" windowWidth="20730" windowHeight="1083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J2" i="6" l="1"/>
  <c r="K2" i="6"/>
  <c r="L2" i="6"/>
  <c r="O7" i="6"/>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<sst xmlns="http://schemas.openxmlformats.org/spreadsheetml/2006/main" count="4256" uniqueCount="2740">
  <si>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</si>
  <si>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</si>
  <si>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</si>
  <si>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</si>
  <si>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</si>
  <si>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</si>
  <si>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</si>
  <si>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</si>
  <si>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</si>
  <si>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</si>
  <si>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</si>
  <si>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</si>
  <si>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</si>
  <si>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</si>
  <si>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</si>
  <si>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</si>
  <si>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</si>
  <si>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</si>
  <si>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</si>
  <si>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</si>
  <si>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</si>
  <si>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</si>
  <si>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</si>
  <si>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</si>
  <si>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</si>
  <si>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</si>
  <si>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</si>
  <si>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</si>
  <si>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</si>
  <si>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</si>
  <si>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</si>
  <si>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</si>
  <si>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</si>
  <si>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</si>
  <si>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</si>
  <si>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</si>
  <si>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</si>
  <si>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</si>
  <si>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</si>
  <si>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</si>
  <si>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</si>
  <si>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</si>
  <si>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</si>
  <si>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</si>
  <si>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</si>
  <si>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</si>
  <si>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</si>
  <si>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</si>
  <si>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</si>
  <si>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</si>
  <si>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</si>
  <si>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</si>
  <si>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</si>
  <si>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</si>
  <si>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</si>
  <si>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</si>
  <si>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</si>
  <si>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</si>
  <si>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</si>
  <si>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</si>
  <si>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</si>
  <si>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</si>
  <si>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</si>
  <si>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</si>
  <si>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</si>
  <si>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</si>
  <si>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</si>
  <si>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</si>
  <si>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</si>
  <si>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</si>
  <si>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</si>
  <si>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</si>
  <si>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</si>
  <si>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</si>
  <si>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</si>
  <si>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</si>
  <si>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</si>
  <si>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</si>
  <si>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</si>
  <si>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</si>
  <si>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</si>
  <si>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</si>
  <si>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</si>
  <si>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</si>
  <si>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</si>
  <si>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</si>
  <si>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</si>
  <si>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</si>
  <si>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</si>
  <si>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</si>
  <si>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</si>
  <si>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</si>
  <si>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</si>
  <si>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</si>
  <si>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</si>
  <si>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</si>
  <si>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</si>
  <si>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</si>
  <si>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</si>
  <si>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</si>
  <si>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</si>
  <si>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</si>
  <si>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</si>
  <si>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</si>
  <si>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</si>
  <si>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</si>
  <si>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</si>
  <si>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</si>
  <si>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</si>
  <si>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</si>
  <si>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</si>
  <si>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</si>
  <si>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</si>
  <si>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</si>
  <si>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</si>
  <si>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</si>
  <si>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</si>
  <si>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</si>
  <si>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</si>
  <si>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</si>
  <si>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</si>
  <si>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</si>
  <si>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</si>
  <si>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</si>
  <si>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</si>
  <si>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</si>
  <si>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</si>
  <si>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</si>
  <si>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</si>
  <si>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</si>
  <si>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</si>
  <si>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</si>
  <si>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</si>
  <si>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</si>
  <si>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</si>
  <si>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</si>
  <si>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</si>
  <si>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</si>
  <si>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</si>
  <si>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</si>
  <si>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</si>
  <si>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</si>
  <si>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</si>
  <si>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</si>
  <si>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</si>
  <si>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</si>
  <si>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</si>
  <si>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</si>
  <si>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</si>
  <si>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</si>
  <si>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</si>
  <si>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</si>
  <si>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</si>
  <si>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</si>
  <si>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</si>
  <si>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</si>
  <si>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</si>
  <si>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</si>
  <si>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</si>
  <si>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</si>
  <si>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</si>
  <si>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</si>
  <si>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</si>
  <si>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</si>
  <si>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</si>
  <si>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</si>
  <si>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</si>
  <si>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</si>
  <si>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</si>
  <si>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</si>
  <si>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</si>
  <si>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</si>
  <si>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</si>
  <si>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</si>
  <si>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</si>
  <si>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</si>
  <si>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</si>
  <si>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</si>
  <si>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</si>
  <si>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</si>
  <si>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</si>
  <si>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</si>
  <si>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</si>
  <si>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</si>
  <si>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</si>
  <si>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</si>
  <si>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</si>
  <si>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</si>
  <si>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</si>
  <si>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</si>
  <si>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</si>
  <si>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</si>
  <si>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</si>
  <si>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</si>
  <si>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</si>
  <si>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</si>
  <si>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</si>
  <si>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</si>
  <si>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</si>
  <si>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</si>
  <si>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</si>
  <si>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</si>
  <si>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</si>
  <si>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</si>
  <si>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</si>
  <si>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</si>
  <si>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</si>
  <si>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</si>
  <si>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</si>
  <si>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</si>
  <si>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</si>
  <si>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</si>
  <si>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</si>
  <si>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</si>
  <si>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</si>
  <si>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</si>
  <si>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</si>
  <si>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</si>
  <si>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</si>
  <si>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</si>
  <si>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</si>
  <si>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</si>
  <si>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</si>
  <si>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</si>
  <si>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</si>
  <si>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</si>
  <si>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</si>
  <si>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</si>
  <si>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</si>
  <si>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</si>
  <si>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</si>
  <si>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</si>
  <si>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</si>
  <si>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</si>
  <si>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</si>
  <si>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</si>
  <si>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</si>
  <si>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</si>
  <si>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</si>
  <si>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</si>
  <si>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</si>
  <si>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</si>
  <si>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</si>
  <si>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</si>
  <si>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</si>
  <si>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</si>
  <si>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</si>
  <si>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</si>
  <si>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</si>
  <si>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</si>
  <si>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</si>
  <si>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</si>
  <si>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</si>
  <si>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</si>
  <si>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</si>
  <si>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</si>
  <si>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</si>
  <si>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</si>
  <si>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</si>
  <si>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</si>
  <si>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</si>
  <si>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</si>
  <si>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</si>
  <si>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</si>
  <si>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</si>
  <si>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</si>
  <si>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</si>
  <si>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</si>
  <si>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</si>
  <si>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</si>
  <si>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</si>
  <si>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</si>
  <si>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</si>
  <si>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</si>
  <si>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</si>
  <si>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</si>
  <si>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</si>
  <si>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</si>
  <si>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</si>
  <si>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</si>
  <si>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</si>
  <si>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</si>
  <si>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</si>
  <si>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</si>
  <si>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</si>
  <si>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</si>
  <si>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</si>
  <si>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</si>
  <si>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</si>
  <si>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</si>
  <si>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</si>
  <si>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</si>
  <si>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</si>
  <si>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</si>
  <si>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</si>
  <si>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</si>
  <si>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</si>
  <si>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</si>
  <si>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</si>
  <si>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</si>
  <si>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</si>
  <si>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</si>
  <si>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</si>
  <si>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</si>
  <si>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</si>
  <si>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</si>
  <si>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</si>
  <si>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</si>
  <si>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</si>
  <si>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</si>
  <si>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</si>
  <si>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</si>
  <si>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</si>
  <si>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</si>
  <si>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</si>
  <si>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</si>
  <si>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</si>
  <si>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</si>
  <si>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</si>
  <si>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</si>
  <si>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</si>
  <si>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</si>
  <si>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</si>
  <si>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</si>
  <si>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</si>
  <si>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</si>
  <si>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</si>
  <si>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</si>
  <si>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</si>
  <si>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</si>
  <si>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</si>
  <si>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</si>
  <si>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</si>
  <si>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</si>
  <si>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</si>
  <si>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</si>
  <si>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</si>
  <si>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</si>
  <si>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</si>
  <si>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</si>
  <si>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</si>
  <si>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</si>
  <si>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</si>
  <si>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</si>
  <si>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</si>
  <si>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</si>
  <si>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</si>
  <si>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</si>
  <si>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</si>
  <si>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</si>
  <si>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</si>
  <si>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</si>
  <si>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</si>
  <si>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</si>
  <si>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</si>
  <si>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</si>
  <si>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</si>
  <si>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</si>
  <si>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</si>
  <si>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</si>
  <si>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</si>
  <si>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</si>
  <si>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</si>
  <si>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</si>
  <si>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</si>
  <si>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</si>
  <si>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</si>
  <si>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</si>
  <si>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</si>
  <si>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</si>
  <si>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</si>
  <si>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</si>
  <si>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</si>
  <si>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</si>
  <si>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</si>
  <si>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</si>
  <si>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</si>
  <si>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</si>
  <si>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</si>
  <si>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</si>
  <si>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</si>
  <si>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</si>
  <si>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</si>
  <si>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</si>
  <si>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</si>
  <si>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</si>
  <si>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</si>
  <si>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</si>
  <si>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</si>
  <si>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</si>
  <si>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</si>
  <si>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</si>
  <si>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</si>
  <si>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</si>
  <si>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</si>
  <si>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</si>
  <si>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</si>
  <si>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</si>
  <si>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</si>
  <si>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</si>
  <si>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</si>
  <si>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</si>
  <si>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</si>
  <si>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</si>
  <si>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</si>
  <si>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</si>
  <si>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</si>
  <si>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</si>
  <si>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</si>
  <si>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</si>
  <si>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</si>
  <si>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</si>
  <si>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</si>
  <si>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</si>
  <si>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</si>
  <si>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</si>
  <si>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</si>
  <si>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</si>
  <si>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</si>
  <si>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</si>
  <si>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</si>
  <si>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</si>
  <si>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</si>
  <si>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</si>
  <si>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</si>
  <si>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</si>
  <si>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</si>
  <si>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</si>
  <si>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</si>
  <si>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</si>
  <si>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</si>
  <si>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</si>
  <si>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</si>
  <si>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</si>
  <si>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</si>
  <si>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</si>
  <si>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</si>
  <si>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</si>
  <si>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</si>
  <si>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</si>
  <si>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</si>
  <si>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</si>
  <si>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</si>
  <si>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</si>
  <si>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</si>
  <si>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</si>
  <si>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</si>
  <si>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</si>
  <si>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</si>
  <si>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</si>
  <si>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</si>
  <si>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</si>
  <si>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</si>
  <si>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</si>
  <si>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</si>
  <si>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</si>
  <si>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</si>
  <si>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</si>
  <si>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</si>
  <si>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</si>
  <si>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</si>
  <si>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</si>
  <si>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</si>
  <si>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</si>
  <si>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</si>
  <si>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</si>
  <si>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</si>
  <si>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</si>
  <si>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</si>
  <si>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</si>
  <si>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</si>
  <si>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</si>
  <si>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</si>
  <si>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</si>
  <si>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</si>
  <si>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</si>
  <si>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</si>
  <si>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</si>
  <si>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</si>
  <si>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</si>
  <si>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</si>
  <si>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</si>
  <si>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</si>
  <si>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</si>
  <si>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</si>
  <si>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</si>
  <si>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</si>
  <si>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</si>
  <si>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</si>
  <si>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</si>
  <si>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</si>
  <si>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</si>
  <si>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</si>
  <si>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</si>
  <si>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</si>
  <si>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</si>
  <si>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</si>
  <si>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</si>
  <si>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</si>
  <si>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</si>
  <si>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</si>
  <si>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</si>
  <si>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</si>
  <si>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</si>
  <si>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</si>
  <si>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</si>
  <si>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</si>
  <si>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</si>
  <si>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</si>
  <si>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</si>
  <si>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</si>
  <si>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</si>
  <si>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</si>
  <si>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</si>
  <si>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</si>
  <si>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</si>
  <si>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</si>
  <si>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</si>
  <si>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</si>
  <si>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</si>
  <si>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</si>
  <si>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</si>
  <si>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</si>
  <si>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</si>
  <si>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</si>
  <si>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</si>
  <si>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</si>
  <si>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</si>
  <si>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</si>
  <si>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</si>
  <si>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</si>
  <si>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</si>
  <si>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</si>
  <si>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</si>
  <si>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</si>
  <si>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</si>
  <si>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</si>
  <si>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</si>
  <si>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</si>
  <si>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</si>
  <si>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</si>
  <si>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</si>
  <si>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</si>
  <si>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</si>
  <si>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</si>
  <si>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</si>
  <si>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</si>
  <si>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</si>
  <si>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</si>
  <si>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</si>
  <si>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</si>
  <si>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</si>
  <si>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</si>
  <si>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</si>
  <si>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</si>
  <si>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</si>
  <si>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</si>
  <si>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</si>
  <si>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</si>
  <si>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</si>
  <si>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</si>
  <si>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</si>
  <si>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</si>
  <si>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</si>
  <si>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</si>
  <si>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</si>
  <si>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</si>
  <si>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</si>
  <si>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</si>
  <si>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</si>
  <si>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</si>
  <si>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</si>
  <si>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</si>
  <si>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</si>
  <si>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</si>
  <si>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</si>
  <si>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</si>
  <si>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</si>
  <si>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</si>
  <si>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</si>
  <si>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</si>
  <si>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</si>
  <si>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</si>
  <si>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</si>
  <si>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</si>
  <si>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</si>
  <si>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</si>
  <si>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</si>
  <si>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</si>
  <si>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</si>
  <si>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</si>
  <si>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</si>
  <si>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</si>
  <si>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</si>
  <si>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</si>
  <si>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</si>
  <si>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</si>
  <si>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</si>
  <si>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</si>
  <si>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</si>
  <si>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</si>
  <si>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</si>
  <si>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</si>
  <si>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</si>
  <si>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</si>
  <si>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</si>
  <si>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</si>
  <si>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</si>
  <si>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</si>
  <si>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</si>
  <si>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</si>
  <si>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</si>
  <si>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</si>
  <si>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</si>
  <si>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</si>
  <si>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</si>
  <si>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</si>
  <si>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</si>
  <si>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</si>
  <si>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</si>
  <si>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</si>
  <si>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</si>
  <si>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</si>
  <si>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</si>
  <si>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</si>
  <si>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</si>
  <si>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</si>
  <si>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</si>
  <si>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</si>
  <si>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</si>
  <si>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</si>
  <si>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</si>
  <si>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</si>
  <si>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</si>
  <si>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</si>
  <si>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</si>
  <si>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</si>
  <si>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</si>
  <si>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</si>
  <si>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</si>
  <si>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</si>
  <si>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</si>
  <si>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</si>
  <si>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</si>
  <si>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</si>
  <si>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</si>
  <si>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</si>
  <si>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</si>
  <si>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</si>
  <si>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</si>
  <si>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</si>
  <si>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</si>
  <si>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</si>
  <si>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</si>
  <si>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</si>
  <si>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</si>
  <si>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</si>
  <si>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</si>
  <si>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</si>
  <si>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</si>
  <si>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</si>
  <si>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</si>
  <si>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</si>
  <si>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</si>
  <si>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</si>
  <si>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</si>
  <si>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</si>
  <si>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</si>
  <si>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</si>
  <si>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</si>
  <si>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</si>
  <si>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</si>
  <si>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</si>
  <si>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</si>
  <si>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</si>
  <si>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</si>
  <si>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</si>
  <si>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</si>
  <si>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</si>
  <si>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</si>
  <si>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</si>
  <si>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</si>
  <si>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</si>
  <si>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</si>
  <si>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</si>
  <si>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</si>
  <si>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</si>
  <si>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</si>
  <si>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</si>
  <si>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</si>
  <si>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</si>
  <si>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</si>
  <si>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</si>
  <si>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</si>
  <si>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</si>
  <si>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</si>
  <si>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</si>
  <si>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</si>
  <si>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</si>
  <si>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</si>
  <si>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</si>
  <si>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</si>
  <si>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</si>
  <si>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</si>
  <si>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</si>
  <si>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</si>
  <si>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</si>
  <si>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</si>
  <si>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</si>
  <si>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</si>
  <si>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</si>
  <si>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</si>
  <si>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</si>
  <si>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</si>
  <si>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</si>
  <si>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</si>
  <si>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</si>
  <si>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</si>
  <si>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</si>
  <si>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</si>
  <si>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</si>
  <si>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</si>
  <si>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</si>
  <si>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</si>
  <si>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</si>
  <si>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</si>
  <si>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</si>
  <si>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</si>
  <si>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</si>
  <si>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</si>
  <si>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</si>
  <si>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</si>
  <si>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</si>
  <si>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</si>
  <si>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</si>
  <si>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</si>
  <si>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</si>
  <si>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</si>
  <si>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</si>
  <si>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</si>
  <si>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</si>
  <si>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</si>
  <si>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</si>
  <si>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</si>
  <si>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</si>
  <si>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</si>
  <si>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</si>
  <si>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</si>
  <si>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</si>
  <si>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</si>
  <si>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</si>
  <si>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</si>
  <si>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</si>
  <si>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</si>
  <si>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</si>
  <si>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</si>
  <si>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</si>
  <si>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</si>
  <si>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</si>
  <si>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</si>
  <si>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</si>
  <si>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</si>
  <si>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</si>
  <si>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</si>
  <si>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</si>
  <si>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</si>
  <si>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</si>
  <si>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</si>
  <si>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</si>
  <si>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</si>
  <si>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</si>
  <si>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</si>
  <si>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</si>
  <si>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</si>
  <si>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</si>
  <si>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</si>
  <si>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</si>
  <si>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</si>
  <si>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</si>
  <si>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</si>
  <si>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</si>
  <si>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</si>
  <si>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</si>
  <si>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</si>
  <si>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</si>
  <si>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</si>
  <si>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</si>
  <si>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</si>
  <si>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</si>
  <si>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</si>
  <si>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</si>
  <si>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</si>
  <si>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</si>
  <si>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</si>
  <si>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</si>
  <si>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</si>
  <si>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</si>
  <si>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</si>
  <si>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</si>
  <si>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</si>
  <si>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</si>
  <si>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</si>
  <si>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</si>
  <si>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</si>
  <si>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</si>
  <si>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</si>
  <si>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</si>
  <si>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</si>
  <si>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</si>
  <si>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</si>
  <si>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</si>
  <si>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</si>
  <si>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</si>
  <si>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</si>
  <si>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</si>
  <si>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</si>
  <si>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</si>
  <si>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</si>
  <si>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</si>
  <si>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</si>
  <si>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</si>
  <si>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</si>
  <si>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</si>
  <si>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</si>
  <si>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</si>
  <si>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</si>
  <si>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</si>
  <si>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</si>
  <si>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</si>
  <si>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</si>
  <si>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</si>
  <si>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</si>
  <si>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</si>
  <si>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</si>
  <si>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</si>
  <si>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</si>
  <si>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</si>
  <si>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</si>
  <si>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</si>
  <si>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</si>
  <si>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</si>
  <si>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</si>
  <si>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</si>
  <si>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</si>
  <si>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</si>
  <si>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</si>
  <si>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</si>
  <si>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</si>
  <si>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</si>
  <si>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</si>
  <si>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</si>
  <si>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</si>
  <si>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</si>
  <si>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</si>
  <si>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</si>
  <si>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</si>
  <si>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</si>
  <si>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</si>
  <si>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</si>
  <si>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</si>
  <si>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</si>
  <si>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</si>
  <si>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</si>
  <si>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</si>
  <si>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</si>
  <si>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</si>
  <si>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</si>
  <si>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</si>
  <si>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</si>
  <si>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</si>
  <si>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</si>
  <si>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</si>
  <si>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</si>
  <si>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</si>
  <si>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</si>
  <si>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</si>
  <si>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</si>
  <si>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</si>
  <si>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</si>
  <si>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</si>
  <si>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</si>
  <si>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</si>
  <si>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</si>
  <si>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</si>
  <si>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</si>
  <si>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</si>
  <si>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</si>
  <si>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</si>
  <si>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</si>
  <si>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</si>
  <si>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</si>
  <si>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</si>
  <si>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</si>
  <si>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</si>
  <si>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</si>
  <si>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</si>
  <si>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</si>
  <si>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</si>
  <si>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</si>
  <si>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</si>
  <si>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</si>
  <si>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</si>
  <si>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</si>
  <si>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</si>
  <si>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</si>
  <si>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</si>
  <si>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</si>
  <si>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</si>
  <si>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</si>
  <si>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</si>
  <si>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</si>
  <si>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</si>
  <si>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</si>
  <si>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</si>
  <si>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</si>
  <si>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</si>
  <si>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</si>
  <si>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</si>
  <si>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</si>
  <si>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</si>
  <si>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</si>
  <si>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</si>
  <si>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</si>
  <si>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</si>
  <si>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</si>
  <si>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</si>
  <si>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</si>
  <si>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</si>
  <si>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</si>
  <si>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</si>
  <si>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</si>
  <si>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</si>
  <si>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</si>
  <si>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</si>
  <si>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</si>
  <si>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</si>
  <si>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</si>
  <si>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</si>
  <si>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</si>
  <si>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</si>
  <si>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</si>
  <si>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</si>
  <si>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</si>
  <si>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</si>
  <si>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</si>
  <si>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</si>
  <si>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</si>
  <si>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</si>
  <si>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</si>
  <si>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</si>
  <si>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</si>
  <si>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</si>
  <si>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</si>
  <si>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</si>
  <si>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</si>
  <si>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</si>
  <si>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</si>
  <si>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</si>
  <si>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</si>
  <si>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</si>
  <si>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</si>
  <si>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</si>
  <si>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</si>
  <si>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</si>
  <si>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</si>
  <si>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</si>
  <si>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</si>
  <si>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</si>
  <si>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</si>
  <si>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</si>
  <si>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</si>
  <si>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</si>
  <si>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</si>
  <si>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</si>
  <si>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</si>
  <si>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</si>
  <si>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</si>
  <si>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</si>
  <si>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</si>
  <si>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</si>
  <si>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</si>
  <si>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</si>
  <si>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</si>
  <si>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</si>
  <si>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</si>
  <si>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</si>
  <si>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</si>
  <si>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</si>
  <si>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</si>
  <si>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</si>
  <si>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</si>
  <si>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</si>
  <si>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</si>
  <si>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</si>
  <si>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</si>
  <si>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</si>
  <si>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</si>
  <si>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</si>
  <si>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</si>
  <si>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</si>
  <si>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</si>
  <si>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</si>
  <si>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</si>
  <si>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</si>
  <si>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</si>
  <si>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</si>
  <si>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</si>
  <si>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</si>
  <si>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</si>
  <si>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</si>
  <si>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</si>
  <si>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</si>
  <si>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</si>
  <si>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</si>
  <si>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</si>
  <si>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</si>
  <si>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</si>
  <si>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</si>
  <si>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</si>
  <si>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</si>
  <si>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</si>
  <si>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</si>
  <si>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</si>
  <si>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</si>
  <si>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</si>
  <si>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</si>
  <si>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</si>
  <si>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</si>
  <si>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</si>
  <si>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</si>
  <si>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</si>
  <si>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</si>
  <si>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</si>
  <si>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</si>
  <si>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</si>
  <si>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</si>
  <si>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</si>
  <si>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</si>
  <si>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</si>
  <si>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</si>
  <si>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</si>
  <si>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</si>
  <si>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</si>
  <si>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</si>
  <si>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</si>
  <si>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</si>
  <si>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</si>
  <si>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</si>
  <si>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</si>
  <si>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</si>
  <si>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</si>
  <si>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</si>
  <si>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</si>
  <si>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</si>
  <si>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</si>
  <si>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</si>
  <si>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</si>
  <si>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</si>
  <si>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</si>
  <si>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</si>
  <si>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</si>
  <si>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</si>
  <si>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</si>
  <si>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</si>
  <si>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</si>
  <si>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</si>
  <si>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</si>
  <si>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</si>
  <si>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</si>
  <si>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</si>
  <si>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</si>
  <si>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</si>
  <si>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</si>
  <si>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</si>
  <si>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</si>
  <si>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</si>
  <si>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</si>
  <si>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</si>
  <si>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</si>
  <si>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</si>
  <si>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</si>
  <si>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</si>
  <si>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</si>
  <si>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</si>
  <si>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</si>
  <si>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</si>
  <si>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</si>
  <si>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</si>
  <si>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</si>
  <si>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</si>
  <si>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</si>
  <si>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</si>
  <si>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</si>
  <si>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</si>
  <si>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</si>
  <si>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</si>
  <si>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</si>
  <si>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</si>
  <si>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</si>
  <si>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</si>
  <si>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</si>
  <si>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</si>
  <si>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</si>
  <si>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</si>
  <si>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</si>
  <si>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</si>
  <si>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</si>
  <si>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</si>
  <si>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</si>
  <si>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</si>
  <si>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</si>
  <si>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</si>
  <si>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</si>
  <si>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</si>
  <si>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</si>
  <si>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</si>
  <si>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</si>
  <si>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</si>
  <si>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</si>
  <si>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</si>
  <si>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</si>
  <si>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</si>
  <si>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</si>
  <si>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</si>
  <si>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</si>
  <si>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</si>
  <si>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</si>
  <si>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</si>
  <si>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</si>
  <si>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</si>
  <si>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</si>
  <si>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</si>
  <si>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</si>
  <si>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</si>
  <si>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</si>
  <si>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</si>
  <si>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</si>
  <si>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</si>
  <si>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</si>
  <si>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</si>
  <si>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</si>
  <si>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</si>
  <si>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</si>
  <si>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</si>
  <si>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</si>
  <si>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</si>
  <si>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</si>
  <si>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</si>
  <si>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</si>
  <si>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</si>
  <si>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</si>
  <si>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</si>
  <si>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</si>
  <si>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</si>
  <si>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</si>
  <si>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</si>
  <si>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</si>
  <si>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</si>
  <si>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</si>
  <si>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</si>
  <si>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</si>
  <si>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</si>
  <si>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</si>
  <si>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</si>
  <si>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</si>
  <si>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</si>
  <si>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</si>
  <si>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</si>
  <si>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</si>
  <si>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</si>
  <si>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</si>
  <si>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</si>
  <si>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</si>
  <si>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</si>
  <si>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</si>
  <si>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</si>
  <si>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</si>
  <si>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</si>
  <si>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</si>
  <si>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</si>
  <si>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</si>
  <si>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</si>
  <si>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</si>
  <si>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</si>
  <si>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</si>
  <si>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</si>
  <si>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</si>
  <si>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</si>
  <si>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</si>
  <si>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</si>
  <si>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</si>
  <si>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</si>
  <si>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</si>
  <si>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</si>
  <si>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</si>
  <si>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</si>
  <si>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</si>
  <si>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</si>
  <si>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</si>
  <si>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</si>
  <si>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</si>
  <si>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</si>
  <si>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</si>
  <si>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</si>
  <si>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</si>
  <si>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</si>
  <si>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</si>
  <si>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</si>
  <si>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</si>
  <si>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</si>
  <si>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</si>
  <si>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</si>
  <si>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</si>
  <si>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</si>
  <si>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</si>
  <si>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</si>
  <si>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</si>
  <si>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</si>
  <si>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</si>
  <si>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</si>
  <si>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</si>
  <si>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</si>
  <si>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</si>
  <si>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</si>
  <si>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</si>
  <si>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</si>
  <si>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</si>
  <si>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</si>
  <si>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</si>
  <si>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</si>
  <si>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</si>
  <si>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</si>
  <si>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</si>
  <si>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</si>
  <si>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</si>
  <si>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</si>
  <si>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</si>
  <si>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</si>
  <si>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</si>
  <si>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</si>
  <si>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</si>
  <si>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</si>
  <si>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</si>
  <si>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</si>
  <si>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</si>
  <si>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</si>
  <si>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</si>
  <si>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</si>
  <si>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</si>
  <si>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</si>
  <si>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</si>
  <si>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</si>
  <si>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</si>
  <si>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</si>
  <si>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</si>
  <si>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</si>
  <si>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</si>
  <si>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</si>
  <si>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</si>
  <si>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</si>
  <si>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</si>
  <si>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</si>
  <si>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</si>
  <si>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</si>
  <si>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</si>
  <si>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</si>
  <si>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</si>
  <si>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</si>
  <si>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</si>
  <si>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</si>
  <si>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</si>
  <si>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</si>
  <si>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</si>
  <si>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</si>
  <si>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</si>
  <si>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</si>
  <si>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</si>
  <si>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</si>
  <si>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</si>
  <si>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</si>
  <si>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</si>
  <si>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</si>
  <si>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</si>
  <si>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</si>
  <si>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</si>
  <si>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</si>
  <si>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</si>
  <si>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</si>
  <si>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</si>
  <si>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</si>
  <si>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</si>
  <si>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</si>
  <si>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</si>
  <si>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</si>
  <si>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</si>
  <si>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</si>
  <si>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</si>
  <si>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</si>
  <si>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</si>
  <si>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</si>
  <si>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</si>
  <si>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</si>
  <si>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</si>
  <si>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</si>
  <si>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</si>
  <si>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</si>
  <si>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</si>
  <si>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</si>
  <si>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</si>
  <si>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</si>
  <si>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</si>
  <si>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</si>
  <si>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</si>
  <si>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</si>
  <si>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</si>
  <si>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</si>
  <si>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</si>
  <si>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</si>
  <si>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</si>
  <si>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</si>
  <si>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</si>
  <si>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</si>
  <si>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</si>
  <si>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</si>
  <si>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</si>
  <si>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</si>
  <si>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</si>
  <si>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</si>
  <si>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</si>
  <si>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</si>
  <si>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</si>
  <si>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</si>
  <si>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</si>
  <si>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</si>
  <si>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</si>
  <si>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</si>
  <si>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</si>
  <si>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</si>
  <si>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</si>
  <si>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</si>
  <si>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</si>
  <si>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</si>
  <si>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</si>
  <si>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</si>
  <si>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</si>
  <si>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</si>
  <si>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</si>
  <si>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</si>
  <si>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</si>
  <si>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</si>
  <si>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</si>
  <si>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</si>
  <si>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</si>
  <si>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</si>
  <si>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</si>
  <si>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</si>
  <si>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</si>
  <si>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</si>
  <si>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</si>
  <si>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</si>
  <si>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</si>
  <si>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</si>
  <si>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</si>
  <si>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</si>
  <si>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</si>
  <si>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</si>
  <si>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</si>
  <si>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</si>
  <si>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</si>
  <si>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</si>
  <si>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</si>
  <si>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</si>
  <si>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</si>
  <si>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</si>
  <si>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</si>
  <si>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</si>
  <si>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</si>
  <si>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</si>
  <si>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</si>
  <si>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</si>
  <si>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</si>
  <si>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</si>
  <si>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</si>
  <si>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</si>
  <si>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</si>
  <si>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</si>
  <si>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</si>
  <si>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</si>
  <si>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</si>
  <si>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</si>
  <si>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</si>
  <si>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</si>
  <si>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</si>
  <si>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</si>
  <si>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</si>
  <si>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</si>
  <si>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</si>
  <si>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</si>
  <si>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</si>
  <si>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</si>
  <si>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</si>
  <si>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</si>
  <si>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</si>
  <si>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</si>
  <si>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</si>
  <si>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</si>
  <si>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</si>
  <si>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</si>
  <si>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</si>
  <si>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</si>
  <si>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</si>
  <si>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</si>
  <si>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</si>
  <si>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</si>
  <si>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</si>
  <si>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</si>
  <si>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</si>
  <si>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</si>
  <si>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</si>
  <si>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</si>
  <si>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</si>
  <si>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</si>
  <si>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</si>
  <si>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</si>
  <si>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</si>
  <si>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</si>
  <si>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</si>
  <si>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</si>
  <si>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</si>
  <si>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</si>
  <si>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</si>
  <si>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</si>
  <si>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</si>
  <si>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</si>
  <si>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</si>
  <si>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</si>
  <si>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</si>
  <si>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</si>
  <si>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</si>
  <si>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</si>
  <si>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</si>
  <si>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</si>
  <si>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</si>
  <si>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</si>
  <si>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</si>
  <si>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</si>
  <si>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</si>
  <si>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</si>
  <si>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</si>
  <si>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</si>
  <si>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</si>
  <si>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</si>
  <si>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</si>
  <si>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</si>
  <si>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</si>
  <si>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</si>
  <si>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</si>
  <si>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</si>
  <si>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</si>
  <si>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</si>
  <si>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</si>
  <si>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</si>
  <si>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</si>
  <si>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</si>
  <si>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</si>
  <si>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</si>
  <si>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</si>
  <si>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</si>
  <si>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</si>
  <si>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</si>
  <si>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</si>
  <si>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</si>
  <si>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</si>
  <si>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</si>
  <si>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</si>
  <si>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</si>
  <si>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</si>
  <si>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</si>
  <si>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</si>
  <si>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</si>
  <si>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</si>
  <si>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</si>
  <si>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</si>
  <si>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</si>
  <si>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</si>
  <si>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</si>
  <si>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</si>
  <si>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</si>
  <si>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</si>
  <si>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</si>
  <si>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</si>
  <si>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</si>
  <si>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</si>
  <si>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</si>
  <si>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</si>
  <si>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</si>
  <si>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</si>
  <si>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</si>
  <si>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</si>
  <si>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</si>
  <si>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</si>
  <si>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</si>
  <si>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</si>
  <si>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</si>
  <si>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</si>
  <si>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</si>
  <si>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</si>
  <si>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</si>
  <si>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</si>
  <si>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</si>
  <si>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</si>
  <si>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</si>
  <si>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</si>
  <si>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</si>
  <si>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</si>
  <si>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</si>
  <si>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</si>
  <si>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</si>
  <si>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</si>
  <si>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</si>
  <si>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</si>
  <si>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</si>
  <si>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</si>
  <si>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</si>
  <si>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</si>
  <si>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</si>
  <si>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</si>
  <si>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</si>
  <si>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</si>
  <si>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</si>
  <si>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</si>
  <si>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</si>
  <si>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</si>
  <si>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</si>
  <si>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</si>
  <si>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</si>
  <si>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</si>
  <si>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</si>
  <si>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</si>
  <si>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</si>
  <si>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</si>
  <si>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</si>
  <si>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</si>
  <si>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</si>
  <si>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</si>
  <si>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</si>
  <si>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</si>
  <si>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</si>
  <si>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</si>
  <si>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</si>
  <si>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</si>
  <si>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</si>
  <si>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</si>
  <si>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</si>
  <si>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</si>
  <si>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</si>
  <si>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</si>
  <si>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</si>
  <si>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</si>
  <si>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</si>
  <si>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</si>
  <si>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</si>
  <si>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</si>
  <si>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</si>
  <si>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</si>
  <si>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</si>
  <si>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</si>
  <si>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</si>
  <si>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</si>
  <si>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</si>
  <si>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</si>
  <si>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</si>
  <si>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</si>
  <si>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</si>
  <si>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</si>
  <si>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</si>
  <si>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</si>
  <si>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</si>
  <si>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</si>
  <si>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</si>
  <si>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</si>
  <si>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</si>
  <si>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</si>
  <si>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</si>
  <si>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</si>
  <si>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</si>
  <si>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</si>
  <si>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</si>
  <si>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</si>
  <si>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</si>
  <si>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</si>
  <si>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</si>
  <si>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</si>
  <si>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</si>
  <si>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</si>
  <si>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</si>
  <si>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</si>
  <si>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</si>
  <si>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</si>
  <si>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</si>
  <si>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</si>
  <si>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</si>
  <si>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</si>
  <si>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</si>
  <si>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</si>
  <si>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</si>
  <si>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</si>
  <si>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</si>
  <si>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</si>
  <si>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</si>
  <si>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</si>
  <si>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</si>
  <si>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</si>
  <si>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</si>
  <si>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</si>
  <si>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</si>
  <si>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</si>
  <si>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</si>
  <si>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</si>
  <si>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</si>
  <si>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</si>
  <si>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</si>
  <si>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</si>
  <si>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</si>
  <si>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</si>
  <si>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</si>
  <si>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</si>
  <si>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</si>
  <si>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</si>
  <si>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</si>
  <si>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</si>
  <si>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</si>
  <si>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</si>
  <si>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</si>
  <si>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</si>
  <si>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</si>
  <si>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</si>
  <si>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</si>
  <si>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</si>
  <si>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</si>
  <si>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</si>
  <si>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</si>
  <si>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</si>
  <si>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</si>
  <si>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</si>
  <si>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</si>
  <si>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</si>
  <si>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</si>
  <si>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</si>
  <si>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</si>
  <si>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</si>
  <si>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</si>
  <si>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</si>
  <si>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</si>
  <si>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</si>
  <si>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</si>
  <si>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</si>
  <si>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</si>
  <si>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</si>
  <si>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</si>
  <si>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</si>
  <si>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</si>
  <si>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</si>
  <si>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</si>
  <si>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</si>
  <si>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</si>
  <si>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</si>
  <si>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</si>
  <si>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</si>
  <si>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</si>
  <si>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</si>
  <si>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</si>
  <si>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</si>
  <si>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</si>
  <si>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</si>
  <si>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</si>
  <si>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</si>
  <si>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</si>
  <si>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</si>
  <si>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</si>
  <si>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</si>
  <si>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</si>
  <si>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</si>
  <si>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</si>
  <si>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</si>
  <si>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</si>
  <si>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</si>
  <si>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</si>
  <si>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</si>
  <si>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</si>
  <si>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</si>
  <si>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</si>
  <si>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</si>
  <si>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</si>
  <si>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</si>
  <si>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</si>
  <si>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</si>
  <si>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</si>
  <si>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</si>
  <si>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</si>
  <si>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</si>
  <si>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</si>
  <si>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</si>
  <si>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</si>
  <si>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</si>
  <si>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</si>
  <si>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</si>
  <si>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</si>
  <si>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</si>
  <si>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</si>
  <si>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</si>
  <si>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</si>
  <si>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</si>
  <si>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</si>
  <si>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</si>
  <si>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</si>
  <si>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</si>
  <si>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</si>
  <si>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</si>
  <si>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</si>
  <si>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</si>
  <si>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</si>
  <si>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</si>
  <si>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</si>
  <si>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</si>
  <si>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</si>
  <si>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</si>
  <si>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</si>
  <si>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</si>
  <si>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</si>
  <si>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</si>
  <si>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</si>
  <si>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</si>
  <si>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</si>
  <si>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</si>
  <si>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</si>
  <si>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</si>
  <si>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</si>
  <si>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</si>
  <si>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</si>
  <si>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</si>
  <si>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</si>
  <si>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</si>
  <si>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</si>
  <si>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</si>
  <si>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</si>
  <si>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</si>
  <si>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</si>
  <si>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</si>
  <si>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</si>
  <si>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</si>
  <si>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</si>
  <si>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</si>
  <si>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</si>
  <si>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</si>
  <si>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</si>
  <si>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</si>
  <si>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</si>
  <si>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</si>
  <si>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</si>
  <si>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</si>
  <si>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</si>
  <si>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</si>
  <si>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</si>
  <si>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</si>
  <si>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</si>
  <si>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</si>
  <si>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</si>
  <si>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</si>
  <si>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</si>
  <si>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</si>
  <si>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</si>
  <si>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</si>
  <si>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</si>
  <si>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</si>
  <si>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</si>
  <si>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</si>
  <si>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</si>
  <si>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</si>
  <si>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</si>
  <si>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</si>
  <si>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</si>
  <si>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</si>
  <si>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</si>
  <si>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</si>
  <si>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</si>
  <si>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</si>
  <si>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</si>
  <si>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</si>
  <si>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</si>
  <si>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</si>
  <si>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</si>
  <si>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</si>
  <si>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</si>
  <si>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</si>
  <si>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</si>
  <si>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</si>
  <si>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</si>
  <si>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</si>
  <si>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</si>
  <si>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</si>
  <si>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</si>
  <si>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</si>
  <si>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</si>
  <si>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</si>
  <si>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</si>
  <si>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</si>
  <si>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</si>
  <si>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</si>
  <si>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</si>
  <si>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</si>
  <si>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</si>
  <si>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</si>
  <si>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</si>
  <si>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</si>
  <si>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</si>
  <si>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</si>
  <si>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</si>
  <si>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</si>
  <si>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</si>
  <si>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</si>
  <si>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</si>
  <si>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</si>
  <si>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</si>
  <si>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</si>
  <si>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</si>
  <si>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</si>
  <si>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</si>
  <si>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</si>
  <si>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</si>
  <si>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</si>
  <si>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</si>
  <si>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</si>
  <si>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</si>
  <si>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</si>
  <si>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</si>
  <si>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</si>
  <si>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</si>
  <si>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</si>
  <si>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</si>
  <si>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</si>
  <si>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</si>
  <si>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</si>
  <si>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</si>
  <si>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</si>
  <si>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</si>
  <si>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</si>
  <si>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</si>
  <si>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</si>
  <si>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</si>
  <si>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</si>
  <si>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</si>
  <si>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</si>
  <si>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</si>
  <si>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</si>
  <si>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</si>
  <si>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</si>
  <si>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</si>
  <si>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</si>
  <si>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</si>
  <si>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</si>
  <si>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</si>
  <si>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</si>
  <si>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</si>
  <si>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</si>
  <si>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</si>
  <si>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</si>
  <si>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</si>
  <si>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</si>
  <si>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</si>
  <si>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</si>
  <si>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</si>
  <si>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</si>
  <si>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</si>
  <si>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</si>
  <si>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</si>
  <si>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</si>
  <si>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</si>
  <si>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</si>
  <si>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</si>
  <si>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</si>
  <si>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</si>
  <si>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</si>
  <si>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</si>
  <si>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</si>
  <si>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</si>
  <si>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</si>
  <si>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</si>
  <si>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</si>
  <si>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</si>
  <si>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</si>
  <si>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</si>
  <si>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</si>
  <si>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</si>
  <si>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</si>
  <si>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</si>
  <si>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</si>
  <si>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</si>
  <si>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</si>
  <si>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</si>
  <si>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</si>
  <si>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</si>
  <si>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</si>
  <si>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</si>
  <si>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</si>
  <si>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</si>
  <si>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</si>
  <si>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</si>
  <si>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</si>
  <si>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</si>
  <si>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</si>
  <si>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</si>
  <si>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</si>
  <si>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</si>
  <si>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</si>
  <si>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</si>
  <si>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</si>
  <si>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</si>
  <si>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</si>
  <si>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</si>
  <si>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</si>
  <si>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</si>
  <si>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</si>
  <si>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</si>
  <si>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</si>
  <si>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</si>
  <si>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</si>
  <si>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</si>
  <si>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</si>
  <si>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</si>
  <si>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</si>
  <si>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</si>
  <si>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</si>
  <si>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</si>
  <si>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</si>
  <si>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</si>
  <si>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</si>
  <si>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</si>
  <si>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</si>
  <si>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</si>
  <si>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</si>
  <si>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</si>
  <si>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</si>
  <si>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</si>
  <si>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</si>
  <si>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</si>
  <si>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</si>
  <si>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</si>
  <si>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</si>
  <si>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</si>
  <si>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</si>
  <si>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</si>
  <si>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</si>
  <si>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</si>
  <si>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</si>
  <si>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</si>
  <si>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</si>
  <si>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</si>
  <si>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</si>
  <si>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</si>
  <si>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</si>
  <si>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</si>
  <si>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</si>
  <si>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</si>
  <si>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</si>
  <si>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</si>
  <si>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</si>
  <si>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</si>
  <si>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</si>
  <si>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</si>
  <si>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</si>
  <si>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</si>
  <si>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</si>
  <si>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</si>
  <si>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</si>
  <si>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</si>
  <si>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</si>
  <si>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</si>
  <si>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</si>
  <si>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</si>
  <si>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</si>
  <si>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</si>
  <si>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</si>
  <si>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</si>
  <si>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</si>
  <si>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</si>
  <si>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</si>
  <si>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</si>
  <si>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</si>
  <si>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</si>
  <si>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</si>
  <si>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</si>
  <si>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</si>
  <si>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</si>
  <si>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</si>
  <si>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</si>
  <si>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</si>
  <si>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</si>
  <si>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</si>
  <si>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</si>
  <si>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</si>
  <si>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</si>
  <si>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</si>
  <si>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</si>
  <si>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</si>
  <si>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</si>
  <si>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</si>
  <si>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</si>
  <si>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</si>
  <si>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</si>
  <si>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</si>
  <si>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</si>
  <si>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</si>
  <si>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</si>
  <si>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</si>
  <si>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</si>
  <si>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</si>
  <si>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</si>
  <si>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</si>
  <si>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</si>
  <si>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</si>
  <si>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</si>
  <si>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</si>
  <si>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</si>
  <si>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</si>
  <si>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</si>
  <si>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</si>
  <si>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</si>
  <si>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</si>
  <si>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</si>
  <si>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</si>
  <si>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</si>
  <si>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</si>
  <si>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</si>
  <si>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</si>
  <si>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</si>
  <si>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</si>
  <si>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</si>
  <si>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</si>
  <si>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</si>
  <si>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</si>
  <si>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</si>
  <si>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</si>
  <si>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</si>
  <si>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</si>
  <si>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</si>
  <si>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</si>
  <si>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</si>
  <si>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</si>
  <si>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</si>
  <si>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</si>
  <si>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</si>
  <si>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</si>
  <si>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</si>
  <si>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</si>
  <si>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</si>
  <si>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</si>
  <si>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</si>
  <si>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</si>
  <si>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</si>
  <si>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</si>
  <si>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</si>
  <si>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</si>
  <si>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</si>
  <si>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</si>
  <si>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</si>
  <si>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</si>
  <si>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</si>
  <si>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</si>
  <si>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</si>
  <si>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</si>
  <si>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</si>
  <si>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</si>
  <si>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</si>
  <si>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</si>
  <si>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</si>
  <si>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</si>
  <si>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</si>
  <si>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</si>
  <si>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</si>
  <si>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</si>
  <si>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</si>
  <si>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</si>
  <si>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</si>
  <si>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</si>
  <si>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</si>
  <si>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</si>
  <si>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</si>
  <si>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</si>
  <si>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</si>
  <si>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</si>
  <si>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</si>
  <si>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</si>
  <si>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</si>
  <si>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</si>
  <si>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</si>
  <si>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</si>
  <si>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</si>
  <si>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</si>
  <si>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</si>
  <si>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</si>
  <si>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</si>
  <si>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</si>
  <si>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</si>
  <si>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</si>
  <si>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</si>
  <si>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</si>
  <si>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</si>
  <si>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</si>
  <si>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</si>
  <si>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</si>
  <si>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</si>
  <si>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</si>
  <si>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</si>
  <si>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</si>
  <si>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</si>
  <si>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</si>
  <si>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</si>
  <si>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</si>
  <si>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</si>
  <si>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</si>
  <si>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</si>
  <si>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</si>
  <si>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</si>
  <si>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</si>
  <si>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</si>
  <si>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</si>
  <si>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</si>
  <si>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</si>
  <si>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</si>
  <si>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</si>
  <si>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</si>
  <si>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</si>
  <si>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</si>
  <si>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</si>
  <si>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</si>
  <si>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</si>
  <si>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</si>
  <si>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</si>
  <si>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</si>
  <si>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</si>
  <si>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</si>
  <si>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</si>
  <si>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</si>
  <si>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</si>
  <si>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</si>
  <si>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</si>
  <si>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</si>
  <si>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</si>
  <si>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</si>
  <si>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</si>
  <si>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</si>
  <si>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</si>
  <si>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</si>
  <si>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</si>
  <si>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</si>
  <si>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</si>
  <si>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</si>
  <si>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</si>
  <si>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</si>
  <si>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</si>
  <si>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</si>
  <si>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</si>
  <si>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</si>
  <si>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</si>
  <si>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</si>
  <si>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</si>
  <si>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</si>
  <si>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</si>
  <si>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</si>
  <si>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</si>
  <si>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</si>
  <si>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</si>
  <si>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</si>
  <si>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</si>
  <si>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</si>
  <si>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</si>
  <si>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</si>
  <si>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</si>
  <si>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</si>
  <si>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</si>
  <si>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</si>
  <si>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</si>
  <si>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</si>
  <si>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</si>
  <si>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</si>
  <si>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</si>
  <si>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</si>
  <si>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</si>
  <si>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</si>
  <si>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</si>
  <si>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</si>
  <si>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</si>
  <si>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</si>
  <si>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</si>
  <si>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</si>
  <si>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</si>
  <si>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</si>
  <si>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</si>
  <si>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</si>
  <si>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</si>
  <si>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</si>
  <si>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</si>
  <si>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</si>
  <si>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</si>
  <si>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</si>
  <si>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</si>
  <si>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</si>
  <si>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</si>
  <si>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</si>
  <si>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</si>
  <si>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</si>
  <si>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</si>
  <si>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</si>
  <si>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</si>
  <si>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</si>
  <si>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</si>
  <si>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</si>
  <si>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</si>
  <si>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</si>
  <si>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</si>
  <si>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</si>
  <si>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</si>
  <si>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</si>
  <si>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</si>
  <si>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</si>
  <si>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</si>
  <si>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</si>
  <si>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</si>
  <si>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</si>
  <si>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</si>
  <si>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</si>
  <si>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</si>
  <si>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</si>
  <si>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</si>
  <si>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</si>
  <si>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</si>
  <si>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</si>
  <si>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</si>
  <si>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</si>
  <si>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</si>
  <si>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</si>
  <si>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</si>
  <si>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</si>
  <si>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</si>
  <si>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</si>
  <si>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</si>
  <si>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</si>
  <si>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</si>
  <si>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</si>
  <si>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</si>
  <si>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</si>
  <si>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</si>
  <si>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</si>
  <si>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</si>
  <si>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</si>
  <si>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</si>
  <si>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</si>
  <si>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</si>
  <si>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</si>
  <si>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</si>
  <si>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</si>
  <si>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</si>
  <si>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</si>
  <si>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</si>
  <si>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</si>
  <si>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</si>
  <si>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</si>
  <si>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</si>
  <si>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</si>
  <si>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</si>
  <si>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</si>
  <si>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</si>
  <si>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</si>
  <si>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</si>
  <si>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</si>
  <si>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</si>
  <si>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</si>
  <si>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</si>
  <si>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</si>
  <si>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</si>
  <si>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</si>
  <si>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</si>
  <si>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</si>
  <si>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</si>
  <si>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</si>
  <si>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</si>
  <si>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</si>
  <si>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</si>
  <si>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</si>
  <si>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</si>
  <si>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</si>
  <si>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</si>
  <si>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</si>
  <si>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</si>
  <si>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</si>
  <si>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</si>
  <si>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</si>
  <si>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</si>
  <si>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</si>
  <si>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</si>
  <si>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</si>
  <si>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</si>
  <si>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</si>
  <si>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</si>
  <si>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</si>
  <si>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</si>
  <si>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</si>
  <si>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</si>
  <si>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</si>
  <si>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</si>
  <si>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</si>
  <si>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</si>
  <si>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</si>
  <si>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</si>
  <si>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</si>
  <si>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</si>
  <si>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</si>
  <si>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</si>
  <si>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</si>
  <si>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</si>
  <si>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</si>
  <si>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</si>
  <si>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</si>
  <si>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</si>
  <si>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</si>
  <si>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</si>
  <si>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</si>
  <si>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</si>
  <si>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</si>
  <si>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</si>
  <si>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</si>
  <si>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</si>
  <si>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</si>
  <si>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</si>
  <si>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</si>
  <si>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</si>
  <si>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</si>
  <si>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</si>
  <si>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</si>
  <si>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</si>
  <si>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</si>
  <si>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</si>
  <si>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</si>
  <si>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</si>
  <si>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</si>
  <si>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</si>
  <si>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</si>
  <si>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</si>
  <si>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</si>
  <si>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</si>
  <si>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</si>
  <si>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</si>
  <si>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</si>
  <si>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</si>
  <si>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</si>
  <si>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</si>
  <si>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</si>
  <si>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</si>
  <si>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</si>
  <si>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</si>
  <si>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</si>
  <si>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</si>
  <si>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</si>
  <si>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</si>
  <si>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</si>
  <si>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</si>
  <si>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</si>
  <si>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</si>
  <si>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</si>
  <si>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</si>
  <si>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</si>
  <si>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</si>
  <si>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</si>
  <si>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</si>
  <si>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</si>
  <si>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</si>
  <si>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</si>
  <si>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</si>
  <si>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</si>
  <si>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</si>
  <si>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</si>
  <si>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</si>
  <si>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</si>
  <si>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</si>
  <si>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</si>
  <si>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</si>
  <si>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</si>
  <si>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</si>
  <si>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</si>
  <si>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</si>
  <si>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</si>
  <si>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</si>
  <si>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</si>
  <si>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</si>
  <si>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</si>
  <si>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</si>
  <si>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</si>
  <si>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</si>
  <si>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</si>
  <si>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</si>
  <si>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</si>
  <si>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</si>
  <si>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</si>
  <si>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</si>
  <si>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</si>
  <si>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</si>
  <si>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</si>
  <si>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</si>
  <si>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</si>
  <si>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</si>
  <si>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</si>
  <si>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</si>
  <si>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</si>
  <si>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</si>
  <si>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</si>
  <si>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</si>
  <si>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</si>
  <si>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</si>
  <si>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</si>
  <si>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</si>
  <si>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</si>
  <si>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</si>
  <si>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</si>
  <si>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</si>
  <si>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</si>
  <si>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</si>
  <si>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</si>
  <si>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</si>
  <si>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</si>
  <si>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</si>
  <si>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</si>
  <si>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</si>
  <si>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</si>
  <si>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</si>
  <si>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</si>
  <si>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</si>
  <si>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</si>
  <si>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</si>
  <si>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</si>
  <si>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</si>
  <si>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</si>
  <si>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</si>
  <si>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</si>
  <si>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</si>
  <si>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</si>
  <si>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</si>
  <si>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</si>
  <si>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</si>
  <si>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</si>
  <si>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</si>
  <si>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</si>
  <si>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</si>
  <si>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</si>
  <si>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</si>
  <si>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</si>
  <si>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</si>
  <si>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</si>
  <si>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</si>
  <si>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</si>
  <si>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</si>
  <si>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</si>
  <si>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</si>
  <si>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</si>
  <si>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</si>
  <si>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</si>
  <si>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</si>
  <si>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</si>
  <si>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</si>
  <si>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</si>
  <si>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</si>
  <si>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</si>
  <si>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</si>
  <si>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</si>
  <si>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</si>
  <si>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</si>
  <si>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</si>
  <si>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</si>
  <si>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</si>
  <si>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</si>
  <si>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</si>
  <si>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</si>
  <si>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</si>
  <si>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</si>
  <si>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</si>
  <si>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</si>
  <si>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</si>
  <si>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</si>
  <si>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</si>
  <si>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</si>
  <si>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</si>
  <si>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</si>
  <si>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</si>
  <si>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</si>
  <si>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</si>
  <si>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</si>
  <si>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</si>
  <si>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</si>
  <si>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</si>
  <si>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</si>
  <si>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</si>
  <si>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</si>
  <si>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</si>
  <si>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</si>
  <si>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</si>
  <si>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</si>
  <si>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</si>
  <si>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</si>
  <si>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</si>
  <si>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</si>
  <si>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</si>
  <si>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</si>
  <si>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</si>
  <si>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</si>
  <si>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</si>
  <si>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</si>
  <si>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</si>
  <si>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</si>
  <si>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</si>
  <si>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</si>
  <si>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</si>
  <si>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</si>
  <si>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</si>
  <si>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</si>
  <si>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</si>
  <si>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</si>
  <si>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</si>
  <si>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</si>
  <si>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</si>
  <si>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</si>
  <si>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</si>
  <si>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</si>
  <si>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</si>
  <si>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</si>
  <si>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</si>
  <si>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</si>
  <si>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</si>
  <si>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</si>
  <si>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</si>
  <si>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</si>
  <si>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</si>
  <si>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</si>
  <si>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</si>
  <si>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</si>
  <si>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</si>
  <si>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</si>
  <si>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</si>
  <si>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</si>
  <si>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</si>
  <si>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</si>
  <si>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</si>
  <si>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</si>
  <si>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</si>
  <si>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</si>
  <si>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</si>
  <si>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</si>
  <si>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</si>
  <si>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</si>
  <si>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</si>
  <si>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</si>
  <si>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</si>
  <si>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</si>
  <si>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</si>
  <si>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</si>
  <si>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</si>
  <si>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</si>
  <si>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</si>
  <si>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</si>
  <si>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</si>
  <si>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</si>
  <si>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</si>
  <si>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</si>
  <si>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</si>
  <si>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</si>
  <si>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</si>
  <si>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</si>
  <si>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</si>
  <si>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</si>
  <si>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</si>
  <si>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</si>
  <si>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</si>
  <si>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</si>
  <si>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</si>
  <si>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</si>
  <si>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</si>
  <si>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</si>
  <si>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</si>
  <si>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</si>
  <si>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</si>
  <si>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</si>
  <si>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</si>
  <si>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</si>
  <si>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</si>
  <si>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</si>
  <si>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</si>
  <si>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</si>
  <si>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</si>
  <si>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</si>
  <si>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</si>
  <si>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</si>
  <si>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</si>
  <si>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</si>
  <si>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</si>
  <si>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</si>
  <si>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</si>
  <si>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</si>
  <si>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</si>
  <si>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</si>
  <si>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</si>
  <si>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</si>
  <si>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</si>
  <si>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</si>
  <si>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</si>
  <si>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</si>
  <si>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</si>
  <si>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</si>
  <si>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</si>
  <si>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</si>
  <si>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</si>
  <si>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</si>
  <si>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</si>
  <si>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</si>
  <si>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</si>
  <si>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</si>
  <si>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</si>
  <si>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</si>
  <si>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</si>
  <si>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</si>
  <si>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</si>
  <si>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</si>
  <si>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</si>
  <si>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</si>
  <si>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</si>
  <si>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</si>
  <si>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</si>
  <si>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</si>
  <si>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</si>
  <si>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</si>
  <si>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</si>
  <si>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</si>
  <si>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</si>
  <si>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</si>
  <si>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</si>
  <si>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</si>
  <si>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</si>
  <si>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</si>
  <si>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</si>
  <si>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</si>
  <si>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</si>
  <si>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</si>
  <si>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</si>
  <si>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</si>
  <si>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</si>
  <si>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</si>
  <si>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</si>
  <si>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</si>
  <si>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</si>
  <si>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</si>
  <si>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</si>
  <si>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</si>
  <si>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</si>
  <si>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</si>
  <si>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</si>
  <si>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</si>
  <si>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</si>
  <si>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</si>
  <si>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</si>
  <si>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</si>
  <si>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</si>
  <si>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</si>
  <si>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</si>
  <si>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</si>
  <si>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</si>
  <si>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</si>
  <si>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</si>
  <si>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</si>
  <si>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</si>
  <si>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</si>
  <si>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</si>
  <si>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</si>
  <si>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</si>
  <si>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</si>
  <si>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</si>
  <si>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</si>
  <si>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</si>
  <si>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</si>
  <si>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</si>
  <si>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</si>
  <si>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</si>
  <si>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</si>
  <si>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</si>
  <si>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</si>
  <si>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</si>
  <si>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</si>
  <si>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</si>
  <si>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</si>
  <si>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</si>
  <si>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</si>
  <si>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</si>
  <si>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</si>
  <si>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</si>
  <si>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</si>
  <si>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</si>
  <si>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</si>
  <si>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</si>
  <si>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</si>
  <si>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</si>
  <si>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</si>
  <si>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</si>
  <si>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</si>
  <si>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</si>
  <si>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</si>
  <si>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</si>
  <si>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</si>
  <si>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</si>
  <si>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</si>
  <si>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</si>
  <si>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</si>
  <si>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</si>
  <si>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</si>
  <si>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</si>
  <si>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</si>
  <si>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</si>
  <si>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</si>
  <si>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</si>
  <si>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</si>
  <si>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</si>
  <si>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</si>
  <si>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</si>
  <si>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</si>
  <si>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</si>
  <si>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</si>
  <si>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</si>
  <si>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INVC_SIF_1875IBBANK</t>
  </si>
  <si>
    <t>SE0011616101</t>
  </si>
  <si>
    <t>84S0VF8TSMH0T6D4K848</t>
  </si>
  <si>
    <t>DEMYRS</t>
  </si>
  <si>
    <t>SE0011615822</t>
  </si>
  <si>
    <t>INVBANK/ZERO DEBT 20211112</t>
  </si>
  <si>
    <t>INV_GTM_3476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</si>
</sst>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62" fillId="0" borderId="0"/>
    <xf numFmtId="0" fontId="63" fillId="0" borderId="0"/>
  </cellStyleXfs>
  <cellXfs count="325">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4" fillId="0" borderId="0" xfId="0" applyFont="1"/>
    <xf numFmtId="0" fontId="45" fillId="0" borderId="6" xfId="49" applyFont="1" applyBorder="1" applyAlignment="1">
      <alignment vertical="top" wrapText="1"/>
    </xf>
    <xf numFmtId="0" fontId="55"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6"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169" fontId="39" fillId="0" borderId="0" xfId="0" applyNumberFormat="1" applyFont="1" applyBorder="1" applyAlignment="1"/>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0" fillId="0" borderId="0" xfId="0"/>
    <xf numFmtId="0" fontId="0" fillId="0" borderId="0" xfId="0"/>
    <xf numFmtId="0" fontId="41" fillId="46" borderId="19" xfId="0" applyFont="1" applyFill="1" applyBorder="1"/>
    <xf numFmtId="0" fontId="28" fillId="0" borderId="0" xfId="34" applyAlignment="1" applyProtection="1">
      <alignment vertical="center"/>
    </xf>
    <xf numFmtId="0" fontId="0" fillId="0" borderId="0" xfId="0" applyAlignment="1">
      <alignment horizontal="left"/>
    </xf>
    <xf numFmtId="2" fontId="4" fillId="41" borderId="1" xfId="38" applyNumberFormat="1" applyFont="1" applyFill="1" applyBorder="1"/>
    <xf numFmtId="0" fontId="57" fillId="0" borderId="0" xfId="0" applyFont="1" applyAlignment="1">
      <alignment vertical="center"/>
    </xf>
    <xf numFmtId="0" fontId="58" fillId="0" borderId="0" xfId="0" applyFont="1"/>
    <xf numFmtId="0" fontId="45" fillId="0" borderId="0" xfId="38" applyFont="1" applyFill="1" applyAlignment="1">
      <alignment horizontal="left" vertical="top" wrapText="1"/>
    </xf>
    <xf numFmtId="0" fontId="34"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4"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9" fillId="0" borderId="0" xfId="0" applyFont="1"/>
    <xf numFmtId="0" fontId="0" fillId="0" borderId="0" xfId="0"/>
    <xf numFmtId="0" fontId="0" fillId="0" borderId="0" xfId="0" applyBorder="1"/>
    <xf numFmtId="0" fontId="41" fillId="46" borderId="14" xfId="0" applyFont="1" applyFill="1" applyBorder="1"/>
    <xf numFmtId="0" fontId="41" fillId="46" borderId="18" xfId="0" applyFont="1" applyFill="1" applyBorder="1"/>
    <xf numFmtId="0" fontId="0" fillId="0" borderId="0" xfId="0"/>
    <xf numFmtId="14" fontId="39" fillId="0" borderId="0" xfId="0" applyNumberFormat="1" applyFont="1"/>
    <xf numFmtId="49" fontId="39" fillId="41" borderId="1" xfId="0" applyNumberFormat="1" applyFont="1" applyFill="1" applyBorder="1" applyAlignment="1">
      <alignment horizontal="left"/>
    </xf>
    <xf numFmtId="0" fontId="41" fillId="46" borderId="14" xfId="0" applyFont="1" applyFill="1" applyBorder="1"/>
    <xf numFmtId="0" fontId="41" fillId="46" borderId="18" xfId="0" applyFont="1" applyFill="1" applyBorder="1"/>
    <xf numFmtId="0" fontId="0" fillId="0" borderId="0" xfId="0" applyAlignment="1">
      <alignment vertical="center"/>
    </xf>
    <xf numFmtId="0" fontId="60" fillId="52" borderId="0" xfId="0" applyFont="1" applyFill="1"/>
    <xf numFmtId="0" fontId="35" fillId="52" borderId="1" xfId="0" applyFont="1" applyFill="1" applyBorder="1"/>
    <xf numFmtId="0" fontId="60" fillId="52" borderId="1" xfId="38" applyFont="1" applyFill="1" applyBorder="1"/>
    <xf numFmtId="164" fontId="60" fillId="52" borderId="1" xfId="38" applyNumberFormat="1" applyFont="1" applyFill="1" applyBorder="1"/>
    <xf numFmtId="3" fontId="60" fillId="52" borderId="1" xfId="38" applyNumberFormat="1" applyFont="1" applyFill="1" applyBorder="1" applyProtection="1">
      <protection locked="0"/>
    </xf>
    <xf numFmtId="49" fontId="61" fillId="52" borderId="1" xfId="34" applyNumberFormat="1" applyFont="1" applyFill="1" applyBorder="1" applyAlignment="1" applyProtection="1"/>
    <xf numFmtId="2" fontId="60" fillId="52" borderId="1" xfId="38" applyNumberFormat="1" applyFont="1" applyFill="1" applyBorder="1"/>
    <xf numFmtId="0" fontId="41" fillId="52" borderId="0" xfId="0" applyFont="1" applyFill="1"/>
    <xf numFmtId="0" fontId="43" fillId="44" borderId="1" xfId="0" applyFont="1" applyFill="1" applyBorder="1" applyAlignment="1">
      <alignment horizontal="center" vertical="center" wrapText="1"/>
    </xf>
    <xf numFmtId="0" fontId="64" fillId="0" borderId="0" xfId="0" applyFont="1" applyFill="1"/>
    <xf numFmtId="0" fontId="64" fillId="0" borderId="0" xfId="0" applyFont="1"/>
    <xf numFmtId="0" fontId="4" fillId="0" borderId="1" xfId="38" applyFont="1" applyBorder="1"/>
    <xf numFmtId="0" fontId="0" fillId="0" borderId="1" xfId="0" applyBorder="1"/>
    <xf numFmtId="0" fontId="43" fillId="44" borderId="1" xfId="0" applyFont="1" applyFill="1" applyBorder="1" applyAlignment="1">
      <alignment horizontal="center" vertical="center"/>
    </xf>
    <xf numFmtId="49" fontId="60" fillId="0" borderId="1" xfId="0" applyNumberFormat="1" applyFont="1" applyBorder="1" applyAlignment="1">
      <alignment horizontal="left"/>
    </xf>
    <xf numFmtId="49" fontId="4" fillId="0" borderId="1" xfId="0" applyNumberFormat="1" applyFont="1" applyBorder="1" applyAlignment="1">
      <alignment horizontal="left"/>
    </xf>
    <xf numFmtId="14" fontId="4" fillId="2" borderId="1" xfId="38" applyNumberFormat="1" applyFont="1" applyFill="1" applyBorder="1"/>
    <xf numFmtId="0" fontId="4" fillId="52" borderId="1" xfId="38" applyFont="1" applyFill="1" applyBorder="1"/>
    <xf numFmtId="3" fontId="3" fillId="0" borderId="1" xfId="0" applyNumberFormat="1" applyFont="1" applyBorder="1"/>
    <xf numFmtId="0" fontId="2" fillId="0" borderId="1" xfId="0" applyFont="1" applyBorder="1"/>
    <xf numFmtId="49" fontId="1" fillId="0" borderId="10" xfId="0" applyNumberFormat="1" applyFont="1" applyFill="1" applyBorder="1"/>
    <xf numFmtId="0" fontId="1" fillId="0" borderId="1" xfId="0" applyFont="1" applyBorder="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34" fillId="0" borderId="0" xfId="0" applyFont="1" applyAlignment="1">
      <alignment horizontal="center"/>
    </xf>
    <xf numFmtId="0" fontId="43"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28.7109375" style="55" bestFit="1" customWidth="1"/>
    <col min="2" max="2" width="28.140625" style="55" customWidth="1"/>
    <col min="3" max="3" width="16.7109375" style="55" customWidth="1"/>
    <col min="4" max="4" width="30.85546875" style="55" bestFit="1" customWidth="1"/>
    <col min="5" max="5" width="29.28515625" style="55" bestFit="1" customWidth="1"/>
    <col min="6" max="6" width="14.5703125" style="56" customWidth="1"/>
    <col min="7" max="7" width="14" style="55" customWidth="1"/>
    <col min="8" max="8" width="15.85546875" style="55" customWidth="1"/>
    <col min="9" max="9" width="23.85546875" style="55" bestFit="1" customWidth="1"/>
    <col min="10" max="10" width="13.7109375" style="55" customWidth="1"/>
    <col min="11" max="11" width="23.5703125" style="63" bestFit="1" customWidth="1"/>
    <col min="12" max="14" width="16.85546875" style="63" customWidth="1"/>
    <col min="15" max="15" width="18.5703125" style="63" bestFit="1" customWidth="1"/>
    <col min="16" max="16" width="16.85546875" style="63" customWidth="1"/>
    <col min="17" max="17" width="33.8554687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t="s">
        <v>2497</v>
      </c>
      <c r="B2" s="64" t="s">
        <v>268</v>
      </c>
      <c r="C2" s="64" t="s">
        <v>2554</v>
      </c>
      <c r="D2" s="64" t="s">
        <v>454</v>
      </c>
      <c r="E2" s="65">
        <v>10000</v>
      </c>
      <c r="F2" s="308" t="s">
        <v>34</v>
      </c>
      <c r="G2" s="64" t="s">
        <v>263</v>
      </c>
      <c r="H2" s="3">
        <v>43416</v>
      </c>
      <c r="I2" s="64" t="s">
        <v>2735</v>
      </c>
      <c r="J2" s="219" t="str">
        <f>IF(C2="-","",VLOOKUP(C2,BondIssuerTable,2,0))</f>
        <v>INVB</v>
      </c>
      <c r="K2" s="219" t="str">
        <f>IF(D2="-","",VLOOKUP(D2,BondIssuingAgentsTable,2,0))</f>
        <v>GTM</v>
      </c>
      <c r="L2" s="95" t="str">
        <f>IF(D2="-","",VLOOKUP(D2,BondIssuingAgentsTable,3,0))</f>
        <v>ST</v>
      </c>
      <c r="M2" s="190" t="s">
        <v>2446</v>
      </c>
      <c r="N2" s="190" t="s">
        <v>723</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2" t="s">
        <v>406</v>
      </c>
      <c r="R5" s="313"/>
      <c r="S5" s="312" t="s">
        <v>407</v>
      </c>
      <c r="T5" s="313"/>
      <c r="U5" s="312" t="s">
        <v>408</v>
      </c>
      <c r="V5" s="313"/>
      <c r="W5" s="312" t="s">
        <v>409</v>
      </c>
      <c r="X5" s="313"/>
      <c r="Y5" s="312" t="s">
        <v>410</v>
      </c>
      <c r="Z5" s="313"/>
      <c r="AA5" s="312" t="s">
        <v>411</v>
      </c>
      <c r="AB5" s="313"/>
      <c r="AC5" s="312" t="s">
        <v>412</v>
      </c>
      <c r="AD5" s="313"/>
      <c r="AE5" s="312" t="s">
        <v>413</v>
      </c>
      <c r="AF5" s="313"/>
      <c r="AG5" s="312" t="s">
        <v>414</v>
      </c>
      <c r="AH5" s="313"/>
      <c r="AI5" s="312" t="s">
        <v>415</v>
      </c>
      <c r="AJ5" s="313"/>
      <c r="AK5" s="312" t="s">
        <v>416</v>
      </c>
      <c r="AL5" s="313"/>
      <c r="AM5" s="312" t="s">
        <v>417</v>
      </c>
      <c r="AN5" s="313"/>
      <c r="AO5" s="312" t="s">
        <v>418</v>
      </c>
      <c r="AP5" s="313"/>
      <c r="AQ5" s="312" t="s">
        <v>419</v>
      </c>
      <c r="AR5" s="313"/>
      <c r="AS5" s="312" t="s">
        <v>420</v>
      </c>
      <c r="AT5" s="313"/>
      <c r="AU5" s="312" t="s">
        <v>421</v>
      </c>
      <c r="AV5" s="313"/>
      <c r="AW5" s="312" t="s">
        <v>422</v>
      </c>
      <c r="AX5" s="313"/>
      <c r="AY5" s="312" t="s">
        <v>423</v>
      </c>
      <c r="AZ5" s="313"/>
      <c r="BA5" s="312" t="s">
        <v>424</v>
      </c>
      <c r="BB5" s="313"/>
      <c r="BC5" s="312" t="s">
        <v>425</v>
      </c>
      <c r="BD5" s="313"/>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5">
      <c r="A7" s="239" t="s">
        <v>2739</v>
      </c>
      <c r="B7" s="239" t="s">
        <v>2739</v>
      </c>
      <c r="C7" s="64"/>
      <c r="D7" s="239" t="s">
        <v>2737</v>
      </c>
      <c r="E7" s="311" t="s">
        <v>2738</v>
      </c>
      <c r="F7" s="309" t="s">
        <v>2736</v>
      </c>
      <c r="G7" s="69">
        <v>100</v>
      </c>
      <c r="H7" s="69" t="s">
        <v>1375</v>
      </c>
      <c r="I7" s="65">
        <v>10000000</v>
      </c>
      <c r="J7" s="3">
        <v>43416</v>
      </c>
      <c r="K7" s="70">
        <v>44512</v>
      </c>
      <c r="L7" s="70">
        <v>44487</v>
      </c>
      <c r="M7" s="244">
        <v>1260</v>
      </c>
      <c r="N7" s="244"/>
      <c r="O7" s="245" t="str">
        <f>IF(M7="-","",VLOOKUP(M7,EUSIPA_Table,2,0))</f>
        <v xml:space="preserve"> Express Certificates</v>
      </c>
      <c r="P7" s="72" t="s">
        <v>2739</v>
      </c>
      <c r="Q7" s="310" t="s">
        <v>69</v>
      </c>
      <c r="R7" s="71">
        <v>50</v>
      </c>
      <c r="S7" s="310" t="s">
        <v>518</v>
      </c>
      <c r="T7" s="71">
        <v>50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0">IF(M8="-","",VLOOKUP(M8,EUSIPA_Table,2,0))</f>
        <v>#N/A</v>
      </c>
      <c r="P8" s="72"/>
      <c r="Q8" s="310"/>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S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3" t="s">
        <v>2520</v>
      </c>
      <c r="C1" s="323"/>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2726</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2730</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4" t="s">
        <v>829</v>
      </c>
      <c r="B4" s="324"/>
      <c r="C4" s="324"/>
      <c r="D4" s="324"/>
      <c r="E4" s="324"/>
      <c r="F4" s="324"/>
      <c r="G4" s="324"/>
      <c r="H4" s="324"/>
      <c r="I4" s="324"/>
      <c r="J4" s="324"/>
      <c r="K4" s="324"/>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5" t="s">
        <v>953</v>
      </c>
      <c r="T5" s="316"/>
      <c r="U5" s="316"/>
      <c r="V5" s="316"/>
      <c r="W5" s="316"/>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heetViews>
  <sheetFormatPr defaultRowHeight="15"/>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election activeCell="J36" sqref="J36"/>
    </sheetView>
  </sheetViews>
  <sheetFormatPr defaultRowHeight="1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5"/>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
  <sheetViews>
    <sheetView workbookViewId="0"/>
  </sheetViews>
  <sheetFormatPr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8" sqref="E8"/>
    </sheetView>
  </sheetViews>
  <sheetFormatPr defaultColWidth="9.140625" defaultRowHeight="12.75"/>
  <cols>
    <col min="1" max="1" width="30.140625" style="55" customWidth="1"/>
    <col min="2" max="2" width="23.42578125" style="55" customWidth="1"/>
    <col min="3" max="3" width="21" style="55" bestFit="1"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4" width="14.7109375" style="55" customWidth="1"/>
    <col min="15" max="15" width="24.42578125" style="55" customWidth="1"/>
    <col min="16"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t="s">
        <v>1004</v>
      </c>
      <c r="B2" s="1" t="s">
        <v>2488</v>
      </c>
      <c r="C2" s="307"/>
      <c r="D2" s="219"/>
      <c r="E2" s="116">
        <v>1</v>
      </c>
      <c r="F2" s="2" t="s">
        <v>29</v>
      </c>
      <c r="G2" s="1" t="s">
        <v>31</v>
      </c>
      <c r="H2" s="306">
        <v>43405</v>
      </c>
      <c r="I2" s="7" t="s">
        <v>34</v>
      </c>
      <c r="J2" s="164" t="e">
        <f>IF(C2="-","",VLOOKUP(C2,StarCAM_Issuers_Table,2,0))</f>
        <v>#N/A</v>
      </c>
      <c r="K2" s="87" t="e">
        <f>IF(D2="-","",VLOOKUP(D2,Market_Maker_Table,2,0))</f>
        <v>#N/A</v>
      </c>
      <c r="L2" s="263">
        <v>0</v>
      </c>
      <c r="M2" s="307"/>
      <c r="N2" s="219" t="e">
        <f>IF(M2="-","",VLOOKUP(M2,EUSIPA_Table,2,0))</f>
        <v>#N/A</v>
      </c>
      <c r="O2" s="307"/>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4" t="s">
        <v>2495</v>
      </c>
      <c r="B5" s="314"/>
      <c r="C5" s="314"/>
      <c r="D5" s="266" t="s">
        <v>2496</v>
      </c>
      <c r="E5" s="93"/>
      <c r="F5" s="93"/>
      <c r="G5" s="93"/>
      <c r="H5" s="93"/>
      <c r="I5" s="93"/>
      <c r="J5" s="93"/>
      <c r="K5" s="213"/>
      <c r="L5" s="213"/>
      <c r="M5" s="213"/>
      <c r="N5" s="213"/>
      <c r="O5" s="213"/>
      <c r="P5" s="213"/>
      <c r="Q5" s="213"/>
      <c r="R5" s="213"/>
      <c r="S5" s="213"/>
      <c r="T5" s="213"/>
      <c r="V5" s="315" t="s">
        <v>953</v>
      </c>
      <c r="W5" s="316"/>
      <c r="X5" s="316"/>
      <c r="Y5" s="316"/>
      <c r="Z5" s="316"/>
      <c r="AA5" s="315" t="s">
        <v>1005</v>
      </c>
      <c r="AB5" s="316"/>
      <c r="AC5" s="316"/>
      <c r="AD5" s="316"/>
      <c r="AE5" s="316"/>
      <c r="AF5" s="315" t="s">
        <v>1006</v>
      </c>
      <c r="AG5" s="316"/>
      <c r="AH5" s="316"/>
      <c r="AI5" s="316"/>
      <c r="AJ5" s="316"/>
      <c r="AK5" s="315" t="s">
        <v>1007</v>
      </c>
      <c r="AL5" s="316"/>
      <c r="AM5" s="316"/>
      <c r="AN5" s="316"/>
      <c r="AO5" s="316"/>
      <c r="AP5" s="315" t="s">
        <v>1008</v>
      </c>
      <c r="AQ5" s="316"/>
      <c r="AR5" s="316"/>
      <c r="AS5" s="316"/>
      <c r="AT5" s="316"/>
      <c r="AU5" s="315" t="s">
        <v>1009</v>
      </c>
      <c r="AV5" s="316"/>
      <c r="AW5" s="316"/>
      <c r="AX5" s="316"/>
      <c r="AY5" s="316"/>
      <c r="AZ5" s="315" t="s">
        <v>1010</v>
      </c>
      <c r="BA5" s="316"/>
      <c r="BB5" s="316"/>
      <c r="BC5" s="316"/>
      <c r="BD5" s="316"/>
      <c r="BE5" s="315" t="s">
        <v>1011</v>
      </c>
      <c r="BF5" s="316"/>
      <c r="BG5" s="316"/>
      <c r="BH5" s="316"/>
      <c r="BI5" s="316"/>
      <c r="BJ5" s="315" t="s">
        <v>1012</v>
      </c>
      <c r="BK5" s="316"/>
      <c r="BL5" s="316"/>
      <c r="BM5" s="316"/>
      <c r="BN5" s="316"/>
      <c r="BO5" s="315" t="s">
        <v>1013</v>
      </c>
      <c r="BP5" s="316"/>
      <c r="BQ5" s="316"/>
      <c r="BR5" s="316"/>
      <c r="BS5" s="316"/>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t="s">
        <v>2733</v>
      </c>
      <c r="B7" s="120" t="s">
        <v>2733</v>
      </c>
      <c r="C7" s="302" t="s">
        <v>2733</v>
      </c>
      <c r="D7" s="239" t="s">
        <v>2734</v>
      </c>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str">
        <f>IF(VLOOKUP(SelectedSubtype,Direction_Lookup,2,)&lt;&gt;"",VLOOKUP(SelectedSubtype,Direction_Lookup,2,),"")</f>
        <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str">
        <f>IF(VLOOKUP(SelectedSubtype,Direction_Lookup,3,)&lt;&gt;"",VLOOKUP(SelectedSubtype,Direction_Lookup,3,),"")</f>
        <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222"/>
  <sheetViews>
    <sheetView topLeftCell="A178" workbookViewId="0">
      <selection activeCell="C63" sqref="C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2732</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heetViews>
  <sheetFormatPr defaultRowHeight="1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7">
        <v>40858</v>
      </c>
      <c r="C1" s="318"/>
      <c r="D1" s="319"/>
      <c r="F1" s="9" t="s">
        <v>298</v>
      </c>
    </row>
    <row r="2" spans="1:21">
      <c r="A2" s="10" t="s">
        <v>299</v>
      </c>
      <c r="B2" s="320" t="s">
        <v>321</v>
      </c>
      <c r="C2" s="321"/>
      <c r="D2" s="322"/>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2018-11-09T09:01:05Z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eb8a70db-6353-4723-9645-3c298b95df56_Enabled">
    <vt:lpwstr>True</vt:lpwstr>
  </property>
  <property fmtid="{D5CDD505-2E9C-101B-9397-08002B2CF9AE}" pid="4" name="MSIP_Label_eb8a70db-6353-4723-9645-3c298b95df56_SiteId">
    <vt:lpwstr>6d6a11bc-469a-48df-a548-d3f353ac1be8</vt:lpwstr>
  </property>
  <property fmtid="{D5CDD505-2E9C-101B-9397-08002B2CF9AE}" pid="5" name="MSIP_Label_eb8a70db-6353-4723-9645-3c298b95df56_Owner">
    <vt:lpwstr>Andreas.Regen@investec.co.uk</vt:lpwstr>
  </property>
  <property fmtid="{D5CDD505-2E9C-101B-9397-08002B2CF9AE}" pid="6" name="MSIP_Label_eb8a70db-6353-4723-9645-3c298b95df56_SetDate">
    <vt:lpwstr>2018-10-25T09:38:35.3123154Z</vt:lpwstr>
  </property>
  <property fmtid="{D5CDD505-2E9C-101B-9397-08002B2CF9AE}" pid="7" name="MSIP_Label_eb8a70db-6353-4723-9645-3c298b95df56_Name">
    <vt:lpwstr>Investec Sensitive</vt:lpwstr>
  </property>
  <property fmtid="{D5CDD505-2E9C-101B-9397-08002B2CF9AE}" pid="8" name="MSIP_Label_eb8a70db-6353-4723-9645-3c298b95df56_Application">
    <vt:lpwstr>Microsoft Azure Information Protection</vt:lpwstr>
  </property>
  <property fmtid="{D5CDD505-2E9C-101B-9397-08002B2CF9AE}" pid="9" name="MSIP_Label_eb8a70db-6353-4723-9645-3c298b95df56_Extended_MSFT_Method">
    <vt:lpwstr>Manual</vt:lpwstr>
  </property>
  <property fmtid="{D5CDD505-2E9C-101B-9397-08002B2CF9AE}" pid="10" name="Sensitivity">
    <vt:lpwstr>Investec Sensitive</vt:lpwstr>
  </property>
</Properties>
</file>